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4610" windowHeight="8160" activeTab="0"/>
  </bookViews>
  <sheets>
    <sheet name="בסיס תקציב 2011" sheetId="1" r:id="rId1"/>
  </sheets>
  <definedNames>
    <definedName name="_xlnm.Print_Area" localSheetId="0">'בסיס תקציב 2011'!$A$3:$K$64</definedName>
  </definedNames>
  <calcPr fullCalcOnLoad="1"/>
</workbook>
</file>

<file path=xl/comments1.xml><?xml version="1.0" encoding="utf-8"?>
<comments xmlns="http://schemas.openxmlformats.org/spreadsheetml/2006/main">
  <authors>
    <author> </author>
    <author>Rafi Bojmel</author>
  </authors>
  <commentList>
    <comment ref="D1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גידול משפחות + אי גבייה 
</t>
        </r>
      </text>
    </comment>
    <comment ref="D61" authorId="1">
      <text>
        <r>
          <rPr>
            <sz val="8"/>
            <rFont val="Tahoma"/>
            <family val="2"/>
          </rPr>
          <t xml:space="preserve">(גירעון של 43,946 ₪)
</t>
        </r>
      </text>
    </comment>
  </commentList>
</comments>
</file>

<file path=xl/sharedStrings.xml><?xml version="1.0" encoding="utf-8"?>
<sst xmlns="http://schemas.openxmlformats.org/spreadsheetml/2006/main" count="95" uniqueCount="83">
  <si>
    <t>הכנסות</t>
  </si>
  <si>
    <t>פרטים</t>
  </si>
  <si>
    <t>הערות</t>
  </si>
  <si>
    <t>מימון מועצה</t>
  </si>
  <si>
    <t>תקציב מוניציפאלי</t>
  </si>
  <si>
    <t>תאורה</t>
  </si>
  <si>
    <t>תקציב פיתוח</t>
  </si>
  <si>
    <t>סה"כ מועצה</t>
  </si>
  <si>
    <t>מימון מיסים</t>
  </si>
  <si>
    <t>מיסי וועד אגודה</t>
  </si>
  <si>
    <t>סה"כ הכנסות</t>
  </si>
  <si>
    <t>הוצאות</t>
  </si>
  <si>
    <t>מנהל</t>
  </si>
  <si>
    <t>שכ"ע</t>
  </si>
  <si>
    <t>ציוד משרדי</t>
  </si>
  <si>
    <t>סה"כ</t>
  </si>
  <si>
    <t>שוטפות</t>
  </si>
  <si>
    <t>דואר</t>
  </si>
  <si>
    <t>משפטיות</t>
  </si>
  <si>
    <t>ביקורת ספרים</t>
  </si>
  <si>
    <t>ארכיון</t>
  </si>
  <si>
    <t>הנהלת חשבונות</t>
  </si>
  <si>
    <t>מועדון</t>
  </si>
  <si>
    <t>גינון ציבורי</t>
  </si>
  <si>
    <t>מים גינון ציבורי</t>
  </si>
  <si>
    <t>תאורת רחוב</t>
  </si>
  <si>
    <t>תחזוקת תאורה</t>
  </si>
  <si>
    <t>תברואה</t>
  </si>
  <si>
    <t>תקשורת ומידע</t>
  </si>
  <si>
    <t>דפי מידע</t>
  </si>
  <si>
    <t>אתר אינטרנט</t>
  </si>
  <si>
    <t>תרבות, חינוך</t>
  </si>
  <si>
    <t>ספריית מבוגרים וילדים</t>
  </si>
  <si>
    <t>תרבות</t>
  </si>
  <si>
    <t>ליווי הסעות</t>
  </si>
  <si>
    <t>ילדים ונוער</t>
  </si>
  <si>
    <t>קליטת תושבים</t>
  </si>
  <si>
    <t>אחר</t>
  </si>
  <si>
    <t>השקעות ותשתיות</t>
  </si>
  <si>
    <t>ביטוח</t>
  </si>
  <si>
    <t>ביטחון</t>
  </si>
  <si>
    <t>עמלות בנק</t>
  </si>
  <si>
    <t>שונות ובלתי צפוי</t>
  </si>
  <si>
    <t>מוניצפלי</t>
  </si>
  <si>
    <t>אפסי</t>
  </si>
  <si>
    <t>הצעת תקציב קהילה 2011</t>
  </si>
  <si>
    <t>בשנת 2010</t>
  </si>
  <si>
    <t>הכנסות מהורים ומועצה (מ.החינוך)</t>
  </si>
  <si>
    <t>לקיבוץ ע"פ תקן, להרחבה ע"פ שימוש בפועל</t>
  </si>
  <si>
    <t xml:space="preserve">2011 בינוני </t>
  </si>
  <si>
    <t>מספר משפחות  תשלום מלא 207</t>
  </si>
  <si>
    <t>משפחות הנחה יחיד 69</t>
  </si>
  <si>
    <t xml:space="preserve">צפי גידול משפחות </t>
  </si>
  <si>
    <t xml:space="preserve">סופי 2010 </t>
  </si>
  <si>
    <t xml:space="preserve">תיכנון מול ביצוע 2010 </t>
  </si>
  <si>
    <t xml:space="preserve">מתוכנן 2010 </t>
  </si>
  <si>
    <t xml:space="preserve">סה"כ הוצאותתקציב מוניצפאלי </t>
  </si>
  <si>
    <t xml:space="preserve">ארכיון חברתי </t>
  </si>
  <si>
    <t xml:space="preserve">השתתפות בפעילויות תרבות </t>
  </si>
  <si>
    <t>2011 זהה</t>
  </si>
  <si>
    <t>2011 מצומצם</t>
  </si>
  <si>
    <t>משרד, טלפון, חשמל, אינטרנט</t>
  </si>
  <si>
    <t>מס חודשי לבית אב (100%)</t>
  </si>
  <si>
    <t>תקציב 2011 טרם אושר. כאן מצויינות יתרות 2010 בלבד</t>
  </si>
  <si>
    <t>חייבים (מיסי אגודה): 13,000 ₪</t>
  </si>
  <si>
    <t>יתרה תקציבית שנים קודמות</t>
  </si>
  <si>
    <t>שנים 2008-2009</t>
  </si>
  <si>
    <t>30% אגודה, 70% חינוך</t>
  </si>
  <si>
    <t>אין השתתפות בליווי הסעות</t>
  </si>
  <si>
    <t>רישומי בלבד, לא נכנס לסיכומים</t>
  </si>
  <si>
    <t>יתרה תקציבית תכנונית 2011</t>
  </si>
  <si>
    <t>אחוז בלתי צפוי מתוך התקציב</t>
  </si>
  <si>
    <t>מערכת חינוך 1.9.09-31.8.10</t>
  </si>
  <si>
    <t>לא כולל מערכת החינוך</t>
  </si>
  <si>
    <t>מערכת חינוך 1.9.10-31.8.11</t>
  </si>
  <si>
    <t>"תקציב מצומצם" - פעילות התנדבותית בלבד או מימון עצמי
"תקציב בינוני" - מפיק פר ארוע
תקציב "זהה" - מרכז בשכר (שכר המרכז 80000 ₪).</t>
  </si>
  <si>
    <t>יתרת ביצוע 2010 - לא מבוקר עדיין</t>
  </si>
  <si>
    <t>מזכיר 7 חודשים*15 אש"ח פקידה 72 אש"ח</t>
  </si>
  <si>
    <t>עודכן ל 12 אש"ח שהוא החיוב בפועל</t>
  </si>
  <si>
    <t>המרחב הציבורי</t>
  </si>
  <si>
    <t>חלק המס למזכיר</t>
  </si>
  <si>
    <t>שאר הפעילויות</t>
  </si>
  <si>
    <t>על בסיס 
280 משפחות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</si>
</sst>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[Red]\-0\ "/>
    <numFmt numFmtId="173" formatCode="0.0%"/>
    <numFmt numFmtId="174" formatCode="0_ ;\-0\ 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2"/>
      <color indexed="8"/>
      <name val="Arial"/>
      <family val="2"/>
    </font>
    <font>
      <sz val="11"/>
      <name val="Arial"/>
      <family val="2"/>
    </font>
    <font>
      <sz val="11"/>
      <color indexed="6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8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wrapText="1" readingOrder="1"/>
    </xf>
    <xf numFmtId="0" fontId="0" fillId="0" borderId="0" xfId="0" applyAlignment="1">
      <alignment horizontal="center" wrapText="1" readingOrder="1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right" wrapText="1" readingOrder="2"/>
    </xf>
    <xf numFmtId="0" fontId="4" fillId="33" borderId="10" xfId="0" applyFont="1" applyFill="1" applyBorder="1" applyAlignment="1">
      <alignment horizontal="center" wrapText="1" readingOrder="1"/>
    </xf>
    <xf numFmtId="0" fontId="4" fillId="0" borderId="11" xfId="0" applyFont="1" applyBorder="1" applyAlignment="1">
      <alignment wrapText="1" readingOrder="1"/>
    </xf>
    <xf numFmtId="0" fontId="4" fillId="0" borderId="11" xfId="0" applyFont="1" applyBorder="1" applyAlignment="1">
      <alignment horizontal="center" wrapText="1" readingOrder="2"/>
    </xf>
    <xf numFmtId="0" fontId="0" fillId="33" borderId="10" xfId="0" applyFill="1" applyBorder="1" applyAlignment="1">
      <alignment wrapText="1" readingOrder="1"/>
    </xf>
    <xf numFmtId="0" fontId="0" fillId="33" borderId="10" xfId="0" applyFill="1" applyBorder="1" applyAlignment="1">
      <alignment horizontal="center" wrapText="1" readingOrder="1"/>
    </xf>
    <xf numFmtId="0" fontId="0" fillId="0" borderId="0" xfId="0" applyAlignment="1">
      <alignment wrapText="1"/>
    </xf>
    <xf numFmtId="0" fontId="4" fillId="0" borderId="12" xfId="0" applyFont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4" fillId="0" borderId="14" xfId="0" applyFont="1" applyBorder="1" applyAlignment="1">
      <alignment horizontal="center" wrapText="1" readingOrder="2"/>
    </xf>
    <xf numFmtId="0" fontId="0" fillId="34" borderId="10" xfId="0" applyFill="1" applyBorder="1" applyAlignment="1">
      <alignment horizontal="right" wrapText="1" readingOrder="2"/>
    </xf>
    <xf numFmtId="0" fontId="0" fillId="34" borderId="10" xfId="0" applyFill="1" applyBorder="1" applyAlignment="1">
      <alignment wrapText="1" readingOrder="1"/>
    </xf>
    <xf numFmtId="0" fontId="0" fillId="34" borderId="13" xfId="0" applyFill="1" applyBorder="1" applyAlignment="1">
      <alignment wrapText="1"/>
    </xf>
    <xf numFmtId="0" fontId="0" fillId="34" borderId="10" xfId="0" applyFill="1" applyBorder="1" applyAlignment="1">
      <alignment horizontal="center" wrapText="1" readingOrder="1"/>
    </xf>
    <xf numFmtId="0" fontId="5" fillId="34" borderId="10" xfId="0" applyFont="1" applyFill="1" applyBorder="1" applyAlignment="1">
      <alignment horizontal="right" wrapText="1" readingOrder="2"/>
    </xf>
    <xf numFmtId="0" fontId="0" fillId="35" borderId="10" xfId="0" applyFill="1" applyBorder="1" applyAlignment="1">
      <alignment wrapText="1" readingOrder="1"/>
    </xf>
    <xf numFmtId="0" fontId="0" fillId="35" borderId="13" xfId="0" applyFill="1" applyBorder="1" applyAlignment="1">
      <alignment wrapText="1"/>
    </xf>
    <xf numFmtId="0" fontId="0" fillId="35" borderId="10" xfId="0" applyFill="1" applyBorder="1" applyAlignment="1">
      <alignment horizontal="right" wrapText="1" readingOrder="2"/>
    </xf>
    <xf numFmtId="0" fontId="0" fillId="35" borderId="10" xfId="0" applyFill="1" applyBorder="1" applyAlignment="1">
      <alignment wrapText="1" readingOrder="2"/>
    </xf>
    <xf numFmtId="0" fontId="5" fillId="35" borderId="10" xfId="0" applyFont="1" applyFill="1" applyBorder="1" applyAlignment="1">
      <alignment horizontal="center" wrapText="1" readingOrder="1"/>
    </xf>
    <xf numFmtId="0" fontId="5" fillId="35" borderId="13" xfId="0" applyFont="1" applyFill="1" applyBorder="1" applyAlignment="1">
      <alignment wrapText="1"/>
    </xf>
    <xf numFmtId="0" fontId="0" fillId="35" borderId="13" xfId="0" applyFill="1" applyBorder="1" applyAlignment="1">
      <alignment horizontal="right" wrapText="1"/>
    </xf>
    <xf numFmtId="0" fontId="0" fillId="35" borderId="15" xfId="0" applyFill="1" applyBorder="1" applyAlignment="1">
      <alignment wrapText="1" readingOrder="1"/>
    </xf>
    <xf numFmtId="0" fontId="0" fillId="35" borderId="16" xfId="0" applyFill="1" applyBorder="1" applyAlignment="1">
      <alignment wrapText="1"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3" fontId="0" fillId="35" borderId="17" xfId="0" applyNumberFormat="1" applyFill="1" applyBorder="1" applyAlignment="1">
      <alignment horizontal="center" wrapText="1" readingOrder="1"/>
    </xf>
    <xf numFmtId="0" fontId="10" fillId="34" borderId="10" xfId="0" applyFont="1" applyFill="1" applyBorder="1" applyAlignment="1">
      <alignment horizontal="right" wrapText="1" readingOrder="2"/>
    </xf>
    <xf numFmtId="0" fontId="4" fillId="0" borderId="11" xfId="0" applyFont="1" applyBorder="1" applyAlignment="1">
      <alignment horizontal="center" wrapText="1" readingOrder="1"/>
    </xf>
    <xf numFmtId="0" fontId="4" fillId="33" borderId="10" xfId="0" applyFont="1" applyFill="1" applyBorder="1" applyAlignment="1">
      <alignment horizontal="center" wrapText="1" readingOrder="2"/>
    </xf>
    <xf numFmtId="0" fontId="4" fillId="33" borderId="17" xfId="0" applyFont="1" applyFill="1" applyBorder="1" applyAlignment="1">
      <alignment horizontal="center" wrapText="1" readingOrder="2"/>
    </xf>
    <xf numFmtId="0" fontId="0" fillId="34" borderId="10" xfId="0" applyFill="1" applyBorder="1" applyAlignment="1">
      <alignment horizontal="center" wrapText="1" readingOrder="2"/>
    </xf>
    <xf numFmtId="0" fontId="0" fillId="34" borderId="17" xfId="0" applyFill="1" applyBorder="1" applyAlignment="1">
      <alignment horizontal="center" wrapText="1" readingOrder="2"/>
    </xf>
    <xf numFmtId="9" fontId="0" fillId="34" borderId="10" xfId="0" applyNumberFormat="1" applyFill="1" applyBorder="1" applyAlignment="1">
      <alignment horizontal="center" wrapText="1" readingOrder="2"/>
    </xf>
    <xf numFmtId="3" fontId="0" fillId="34" borderId="10" xfId="0" applyNumberFormat="1" applyFill="1" applyBorder="1" applyAlignment="1">
      <alignment horizontal="center" wrapText="1" readingOrder="1"/>
    </xf>
    <xf numFmtId="0" fontId="0" fillId="34" borderId="17" xfId="0" applyFill="1" applyBorder="1" applyAlignment="1">
      <alignment horizontal="center" wrapText="1" readingOrder="1"/>
    </xf>
    <xf numFmtId="9" fontId="7" fillId="34" borderId="10" xfId="0" applyNumberFormat="1" applyFont="1" applyFill="1" applyBorder="1" applyAlignment="1">
      <alignment horizontal="center" wrapText="1" readingOrder="2"/>
    </xf>
    <xf numFmtId="3" fontId="0" fillId="34" borderId="17" xfId="0" applyNumberFormat="1" applyFill="1" applyBorder="1" applyAlignment="1">
      <alignment horizontal="center" wrapText="1" readingOrder="1"/>
    </xf>
    <xf numFmtId="0" fontId="5" fillId="34" borderId="10" xfId="0" applyFont="1" applyFill="1" applyBorder="1" applyAlignment="1">
      <alignment horizontal="center" wrapText="1" readingOrder="2"/>
    </xf>
    <xf numFmtId="0" fontId="5" fillId="34" borderId="10" xfId="0" applyFont="1" applyFill="1" applyBorder="1" applyAlignment="1">
      <alignment horizontal="center" wrapText="1" readingOrder="1"/>
    </xf>
    <xf numFmtId="3" fontId="0" fillId="33" borderId="10" xfId="0" applyNumberFormat="1" applyFill="1" applyBorder="1" applyAlignment="1">
      <alignment horizontal="center" wrapText="1" readingOrder="1"/>
    </xf>
    <xf numFmtId="0" fontId="0" fillId="33" borderId="17" xfId="0" applyFill="1" applyBorder="1" applyAlignment="1">
      <alignment horizontal="center" wrapText="1" readingOrder="1"/>
    </xf>
    <xf numFmtId="0" fontId="0" fillId="35" borderId="10" xfId="0" applyFill="1" applyBorder="1" applyAlignment="1">
      <alignment horizontal="center" wrapText="1" readingOrder="1"/>
    </xf>
    <xf numFmtId="0" fontId="0" fillId="35" borderId="10" xfId="0" applyFill="1" applyBorder="1" applyAlignment="1">
      <alignment horizontal="center" wrapText="1" readingOrder="2"/>
    </xf>
    <xf numFmtId="0" fontId="0" fillId="35" borderId="17" xfId="0" applyFill="1" applyBorder="1" applyAlignment="1">
      <alignment horizontal="center" wrapText="1" readingOrder="1"/>
    </xf>
    <xf numFmtId="3" fontId="0" fillId="35" borderId="10" xfId="0" applyNumberFormat="1" applyFill="1" applyBorder="1" applyAlignment="1">
      <alignment horizontal="center" wrapText="1" readingOrder="1"/>
    </xf>
    <xf numFmtId="0" fontId="0" fillId="35" borderId="17" xfId="0" applyFill="1" applyBorder="1" applyAlignment="1">
      <alignment horizontal="center" wrapText="1" readingOrder="2"/>
    </xf>
    <xf numFmtId="9" fontId="8" fillId="34" borderId="10" xfId="0" applyNumberFormat="1" applyFont="1" applyFill="1" applyBorder="1" applyAlignment="1">
      <alignment horizontal="center" wrapText="1" readingOrder="2"/>
    </xf>
    <xf numFmtId="10" fontId="0" fillId="35" borderId="17" xfId="0" applyNumberFormat="1" applyFill="1" applyBorder="1" applyAlignment="1">
      <alignment horizontal="center" wrapText="1" readingOrder="2"/>
    </xf>
    <xf numFmtId="0" fontId="5" fillId="35" borderId="15" xfId="0" applyFont="1" applyFill="1" applyBorder="1" applyAlignment="1">
      <alignment horizontal="center" wrapText="1" readingOrder="1"/>
    </xf>
    <xf numFmtId="0" fontId="0" fillId="35" borderId="0" xfId="0" applyFill="1" applyAlignment="1">
      <alignment horizontal="center"/>
    </xf>
    <xf numFmtId="0" fontId="0" fillId="35" borderId="13" xfId="0" applyFill="1" applyBorder="1" applyAlignment="1">
      <alignment horizontal="right" wrapText="1" readingOrder="2"/>
    </xf>
    <xf numFmtId="10" fontId="0" fillId="35" borderId="18" xfId="0" applyNumberFormat="1" applyFill="1" applyBorder="1" applyAlignment="1">
      <alignment horizontal="center" wrapText="1" readingOrder="2"/>
    </xf>
    <xf numFmtId="0" fontId="0" fillId="35" borderId="0" xfId="0" applyFill="1" applyAlignment="1">
      <alignment horizontal="right"/>
    </xf>
    <xf numFmtId="0" fontId="4" fillId="0" borderId="19" xfId="0" applyFont="1" applyBorder="1" applyAlignment="1">
      <alignment horizontal="center"/>
    </xf>
    <xf numFmtId="0" fontId="4" fillId="33" borderId="20" xfId="0" applyFont="1" applyFill="1" applyBorder="1" applyAlignment="1">
      <alignment horizontal="center" wrapText="1" readingOrder="1"/>
    </xf>
    <xf numFmtId="0" fontId="0" fillId="34" borderId="20" xfId="0" applyFill="1" applyBorder="1" applyAlignment="1">
      <alignment horizontal="center" wrapText="1" readingOrder="2"/>
    </xf>
    <xf numFmtId="0" fontId="0" fillId="34" borderId="20" xfId="0" applyFill="1" applyBorder="1" applyAlignment="1">
      <alignment horizontal="center" wrapText="1" readingOrder="1"/>
    </xf>
    <xf numFmtId="0" fontId="0" fillId="33" borderId="20" xfId="0" applyFill="1" applyBorder="1" applyAlignment="1">
      <alignment horizontal="center" wrapText="1" readingOrder="2"/>
    </xf>
    <xf numFmtId="0" fontId="0" fillId="36" borderId="20" xfId="0" applyFill="1" applyBorder="1" applyAlignment="1">
      <alignment horizontal="center" wrapText="1" readingOrder="2"/>
    </xf>
    <xf numFmtId="0" fontId="0" fillId="36" borderId="20" xfId="0" applyFill="1" applyBorder="1" applyAlignment="1">
      <alignment horizontal="center" wrapText="1" readingOrder="1"/>
    </xf>
    <xf numFmtId="0" fontId="0" fillId="36" borderId="21" xfId="0" applyFill="1" applyBorder="1" applyAlignment="1">
      <alignment horizontal="center" wrapText="1" readingOrder="2"/>
    </xf>
    <xf numFmtId="0" fontId="5" fillId="34" borderId="10" xfId="0" applyFont="1" applyFill="1" applyBorder="1" applyAlignment="1">
      <alignment horizontal="center" wrapText="1" readingOrder="2"/>
    </xf>
    <xf numFmtId="1" fontId="5" fillId="34" borderId="10" xfId="0" applyNumberFormat="1" applyFont="1" applyFill="1" applyBorder="1" applyAlignment="1">
      <alignment horizontal="center" wrapText="1" readingOrder="1"/>
    </xf>
    <xf numFmtId="9" fontId="5" fillId="34" borderId="10" xfId="0" applyNumberFormat="1" applyFont="1" applyFill="1" applyBorder="1" applyAlignment="1">
      <alignment horizontal="center" wrapText="1" readingOrder="2"/>
    </xf>
    <xf numFmtId="3" fontId="5" fillId="34" borderId="10" xfId="0" applyNumberFormat="1" applyFont="1" applyFill="1" applyBorder="1" applyAlignment="1">
      <alignment horizontal="center" wrapText="1" readingOrder="1"/>
    </xf>
    <xf numFmtId="0" fontId="5" fillId="37" borderId="17" xfId="0" applyFont="1" applyFill="1" applyBorder="1" applyAlignment="1">
      <alignment horizontal="center" wrapText="1" readingOrder="2"/>
    </xf>
    <xf numFmtId="0" fontId="5" fillId="37" borderId="13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 readingOrder="2"/>
    </xf>
    <xf numFmtId="0" fontId="0" fillId="37" borderId="13" xfId="0" applyFill="1" applyBorder="1" applyAlignment="1">
      <alignment wrapText="1"/>
    </xf>
    <xf numFmtId="10" fontId="0" fillId="37" borderId="17" xfId="0" applyNumberFormat="1" applyFill="1" applyBorder="1" applyAlignment="1">
      <alignment horizontal="center" wrapText="1" readingOrder="2"/>
    </xf>
    <xf numFmtId="0" fontId="0" fillId="37" borderId="13" xfId="0" applyFill="1" applyBorder="1" applyAlignment="1">
      <alignment horizontal="right" wrapText="1" readingOrder="2"/>
    </xf>
    <xf numFmtId="0" fontId="0" fillId="37" borderId="10" xfId="0" applyFill="1" applyBorder="1" applyAlignment="1">
      <alignment horizontal="right" wrapText="1" readingOrder="2"/>
    </xf>
    <xf numFmtId="0" fontId="5" fillId="37" borderId="10" xfId="0" applyFont="1" applyFill="1" applyBorder="1" applyAlignment="1">
      <alignment horizontal="right" wrapText="1" readingOrder="2"/>
    </xf>
    <xf numFmtId="1" fontId="0" fillId="34" borderId="10" xfId="0" applyNumberFormat="1" applyFill="1" applyBorder="1" applyAlignment="1">
      <alignment horizontal="center" wrapText="1" readingOrder="2"/>
    </xf>
    <xf numFmtId="0" fontId="0" fillId="35" borderId="22" xfId="0" applyFill="1" applyBorder="1" applyAlignment="1">
      <alignment horizontal="right" wrapText="1" readingOrder="2"/>
    </xf>
    <xf numFmtId="0" fontId="0" fillId="34" borderId="23" xfId="0" applyFill="1" applyBorder="1" applyAlignment="1">
      <alignment horizontal="center" wrapText="1" readingOrder="2"/>
    </xf>
    <xf numFmtId="10" fontId="0" fillId="35" borderId="23" xfId="0" applyNumberFormat="1" applyFill="1" applyBorder="1" applyAlignment="1">
      <alignment horizontal="center" wrapText="1" readingOrder="2"/>
    </xf>
    <xf numFmtId="172" fontId="1" fillId="35" borderId="10" xfId="0" applyNumberFormat="1" applyFont="1" applyFill="1" applyBorder="1" applyAlignment="1">
      <alignment horizontal="center" wrapText="1" readingOrder="1"/>
    </xf>
    <xf numFmtId="0" fontId="0" fillId="38" borderId="17" xfId="0" applyFill="1" applyBorder="1" applyAlignment="1">
      <alignment horizontal="center" wrapText="1" readingOrder="2"/>
    </xf>
    <xf numFmtId="0" fontId="0" fillId="38" borderId="13" xfId="0" applyFill="1" applyBorder="1" applyAlignment="1">
      <alignment wrapText="1"/>
    </xf>
    <xf numFmtId="3" fontId="5" fillId="37" borderId="17" xfId="0" applyNumberFormat="1" applyFont="1" applyFill="1" applyBorder="1" applyAlignment="1">
      <alignment horizontal="center" wrapText="1" readingOrder="2"/>
    </xf>
    <xf numFmtId="3" fontId="0" fillId="37" borderId="17" xfId="0" applyNumberFormat="1" applyFill="1" applyBorder="1" applyAlignment="1">
      <alignment horizontal="center" wrapText="1" readingOrder="2"/>
    </xf>
    <xf numFmtId="3" fontId="0" fillId="34" borderId="24" xfId="0" applyNumberFormat="1" applyFill="1" applyBorder="1" applyAlignment="1">
      <alignment horizontal="center" wrapText="1" readingOrder="2"/>
    </xf>
    <xf numFmtId="3" fontId="0" fillId="34" borderId="17" xfId="0" applyNumberFormat="1" applyFill="1" applyBorder="1" applyAlignment="1">
      <alignment horizontal="center" wrapText="1" readingOrder="2"/>
    </xf>
    <xf numFmtId="3" fontId="0" fillId="34" borderId="23" xfId="0" applyNumberFormat="1" applyFill="1" applyBorder="1" applyAlignment="1">
      <alignment horizontal="center" wrapText="1" readingOrder="2"/>
    </xf>
    <xf numFmtId="3" fontId="0" fillId="34" borderId="25" xfId="0" applyNumberFormat="1" applyFill="1" applyBorder="1" applyAlignment="1">
      <alignment horizontal="center" wrapText="1" readingOrder="2"/>
    </xf>
    <xf numFmtId="3" fontId="0" fillId="34" borderId="26" xfId="0" applyNumberFormat="1" applyFill="1" applyBorder="1" applyAlignment="1">
      <alignment horizontal="center" wrapText="1" readingOrder="1"/>
    </xf>
    <xf numFmtId="3" fontId="5" fillId="34" borderId="17" xfId="0" applyNumberFormat="1" applyFont="1" applyFill="1" applyBorder="1" applyAlignment="1">
      <alignment horizontal="center" wrapText="1" readingOrder="1"/>
    </xf>
    <xf numFmtId="3" fontId="0" fillId="33" borderId="17" xfId="0" applyNumberFormat="1" applyFill="1" applyBorder="1" applyAlignment="1">
      <alignment horizontal="center" wrapText="1" readingOrder="1"/>
    </xf>
    <xf numFmtId="3" fontId="0" fillId="38" borderId="17" xfId="0" applyNumberFormat="1" applyFill="1" applyBorder="1" applyAlignment="1">
      <alignment horizontal="center" wrapText="1" readingOrder="2"/>
    </xf>
    <xf numFmtId="3" fontId="0" fillId="35" borderId="17" xfId="0" applyNumberFormat="1" applyFill="1" applyBorder="1" applyAlignment="1">
      <alignment horizontal="center" wrapText="1" readingOrder="2"/>
    </xf>
    <xf numFmtId="3" fontId="5" fillId="35" borderId="10" xfId="0" applyNumberFormat="1" applyFont="1" applyFill="1" applyBorder="1" applyAlignment="1">
      <alignment horizontal="center" wrapText="1" readingOrder="1"/>
    </xf>
    <xf numFmtId="3" fontId="0" fillId="38" borderId="0" xfId="0" applyNumberFormat="1" applyFill="1" applyAlignment="1">
      <alignment horizontal="center"/>
    </xf>
    <xf numFmtId="3" fontId="0" fillId="35" borderId="24" xfId="0" applyNumberFormat="1" applyFill="1" applyBorder="1" applyAlignment="1">
      <alignment horizontal="center" wrapText="1" readingOrder="2"/>
    </xf>
    <xf numFmtId="3" fontId="0" fillId="35" borderId="23" xfId="0" applyNumberFormat="1" applyFill="1" applyBorder="1" applyAlignment="1">
      <alignment horizontal="center" wrapText="1" readingOrder="2"/>
    </xf>
    <xf numFmtId="3" fontId="0" fillId="35" borderId="25" xfId="0" applyNumberFormat="1" applyFill="1" applyBorder="1" applyAlignment="1">
      <alignment horizontal="center" wrapText="1" readingOrder="2"/>
    </xf>
    <xf numFmtId="3" fontId="5" fillId="35" borderId="27" xfId="0" applyNumberFormat="1" applyFont="1" applyFill="1" applyBorder="1" applyAlignment="1">
      <alignment horizontal="center" wrapText="1" readingOrder="1"/>
    </xf>
    <xf numFmtId="3" fontId="0" fillId="37" borderId="17" xfId="0" applyNumberFormat="1" applyFill="1" applyBorder="1" applyAlignment="1">
      <alignment horizontal="center" vertical="center" wrapText="1" readingOrder="2"/>
    </xf>
    <xf numFmtId="3" fontId="0" fillId="37" borderId="17" xfId="0" applyNumberFormat="1" applyFill="1" applyBorder="1" applyAlignment="1">
      <alignment horizontal="center" vertical="top" wrapText="1" readingOrder="2"/>
    </xf>
    <xf numFmtId="173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right"/>
    </xf>
    <xf numFmtId="0" fontId="0" fillId="38" borderId="0" xfId="0" applyFill="1" applyAlignment="1">
      <alignment wrapText="1"/>
    </xf>
    <xf numFmtId="0" fontId="12" fillId="36" borderId="28" xfId="0" applyFont="1" applyFill="1" applyBorder="1" applyAlignment="1">
      <alignment horizontal="center" vertical="center" wrapText="1" readingOrder="2"/>
    </xf>
    <xf numFmtId="0" fontId="13" fillId="36" borderId="20" xfId="0" applyFont="1" applyFill="1" applyBorder="1" applyAlignment="1">
      <alignment horizontal="center" wrapText="1" readingOrder="2"/>
    </xf>
    <xf numFmtId="0" fontId="13" fillId="0" borderId="20" xfId="0" applyFont="1" applyFill="1" applyBorder="1" applyAlignment="1">
      <alignment horizontal="center" wrapText="1" readingOrder="2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30" xfId="0" applyFont="1" applyBorder="1" applyAlignment="1">
      <alignment horizontal="center" wrapText="1" readingOrder="2"/>
    </xf>
    <xf numFmtId="0" fontId="4" fillId="0" borderId="12" xfId="0" applyFont="1" applyBorder="1" applyAlignment="1">
      <alignment horizontal="center" wrapText="1" readingOrder="2"/>
    </xf>
    <xf numFmtId="0" fontId="0" fillId="34" borderId="13" xfId="0" applyFill="1" applyBorder="1" applyAlignment="1">
      <alignment horizontal="center" wrapText="1" readingOrder="2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4" fillId="39" borderId="31" xfId="0" applyFont="1" applyFill="1" applyBorder="1" applyAlignment="1">
      <alignment horizontal="center" wrapText="1" readingOrder="2"/>
    </xf>
    <xf numFmtId="0" fontId="4" fillId="39" borderId="24" xfId="0" applyFont="1" applyFill="1" applyBorder="1" applyAlignment="1">
      <alignment horizontal="center" wrapText="1" readingOrder="2"/>
    </xf>
    <xf numFmtId="0" fontId="4" fillId="39" borderId="32" xfId="0" applyFont="1" applyFill="1" applyBorder="1" applyAlignment="1">
      <alignment horizontal="center" wrapText="1" readingOrder="2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2" fillId="36" borderId="28" xfId="0" applyFont="1" applyFill="1" applyBorder="1" applyAlignment="1">
      <alignment horizontal="center" vertical="center" wrapText="1" readingOrder="2"/>
    </xf>
    <xf numFmtId="0" fontId="12" fillId="36" borderId="36" xfId="0" applyFont="1" applyFill="1" applyBorder="1" applyAlignment="1">
      <alignment horizontal="center" vertical="center" wrapText="1" readingOrder="2"/>
    </xf>
    <xf numFmtId="0" fontId="12" fillId="36" borderId="37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right" wrapText="1" readingOrder="2"/>
    </xf>
    <xf numFmtId="0" fontId="0" fillId="35" borderId="38" xfId="0" applyFill="1" applyBorder="1" applyAlignment="1">
      <alignment horizontal="left"/>
    </xf>
    <xf numFmtId="0" fontId="0" fillId="35" borderId="39" xfId="0" applyFill="1" applyBorder="1" applyAlignment="1">
      <alignment horizontal="left"/>
    </xf>
    <xf numFmtId="0" fontId="0" fillId="35" borderId="40" xfId="0" applyFill="1" applyBorder="1" applyAlignment="1">
      <alignment horizontal="left"/>
    </xf>
    <xf numFmtId="0" fontId="12" fillId="0" borderId="28" xfId="0" applyFont="1" applyFill="1" applyBorder="1" applyAlignment="1">
      <alignment horizontal="center" vertical="center" wrapText="1" readingOrder="2"/>
    </xf>
    <xf numFmtId="0" fontId="12" fillId="0" borderId="36" xfId="0" applyFont="1" applyFill="1" applyBorder="1" applyAlignment="1">
      <alignment horizontal="center" vertical="center" wrapText="1" readingOrder="2"/>
    </xf>
    <xf numFmtId="0" fontId="12" fillId="0" borderId="37" xfId="0" applyFont="1" applyFill="1" applyBorder="1" applyAlignment="1">
      <alignment horizontal="center" vertical="center" wrapText="1" readingOrder="2"/>
    </xf>
    <xf numFmtId="0" fontId="5" fillId="34" borderId="28" xfId="0" applyFont="1" applyFill="1" applyBorder="1" applyAlignment="1">
      <alignment horizontal="center" wrapText="1" readingOrder="2"/>
    </xf>
    <xf numFmtId="0" fontId="5" fillId="34" borderId="37" xfId="0" applyFont="1" applyFill="1" applyBorder="1" applyAlignment="1">
      <alignment horizontal="center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rightToLeft="1" tabSelected="1" zoomScalePageLayoutView="0" workbookViewId="0" topLeftCell="A1">
      <pane ySplit="4" topLeftCell="A13" activePane="bottomLeft" state="frozen"/>
      <selection pane="topLeft" activeCell="A1" sqref="A1"/>
      <selection pane="bottomLeft" activeCell="C71" sqref="C71"/>
    </sheetView>
  </sheetViews>
  <sheetFormatPr defaultColWidth="9.140625" defaultRowHeight="15"/>
  <cols>
    <col min="1" max="1" width="17.28125" style="3" bestFit="1" customWidth="1"/>
    <col min="2" max="2" width="23.8515625" style="0" customWidth="1"/>
    <col min="3" max="3" width="11.00390625" style="3" customWidth="1"/>
    <col min="4" max="4" width="9.421875" style="3" customWidth="1"/>
    <col min="5" max="5" width="14.28125" style="3" customWidth="1"/>
    <col min="6" max="6" width="7.7109375" style="3" hidden="1" customWidth="1"/>
    <col min="7" max="7" width="10.140625" style="3" bestFit="1" customWidth="1"/>
    <col min="8" max="8" width="12.8515625" style="3" customWidth="1"/>
    <col min="9" max="10" width="9.7109375" style="3" customWidth="1"/>
    <col min="11" max="11" width="33.8515625" style="10" customWidth="1"/>
  </cols>
  <sheetData>
    <row r="1" spans="1:11" ht="27">
      <c r="A1" s="138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0" ht="15" customHeight="1" thickBot="1">
      <c r="A2" s="2"/>
      <c r="B2" s="1"/>
      <c r="C2" s="2"/>
      <c r="D2" s="2"/>
      <c r="E2" s="2"/>
      <c r="F2" s="2"/>
      <c r="G2" s="2"/>
      <c r="H2" s="2"/>
      <c r="I2" s="2"/>
      <c r="J2" s="2"/>
    </row>
    <row r="3" spans="1:11" ht="31.5">
      <c r="A3" s="59"/>
      <c r="B3" s="6"/>
      <c r="C3" s="33" t="s">
        <v>55</v>
      </c>
      <c r="D3" s="33" t="s">
        <v>53</v>
      </c>
      <c r="E3" s="33" t="s">
        <v>54</v>
      </c>
      <c r="F3" s="7" t="s">
        <v>43</v>
      </c>
      <c r="G3" s="14" t="s">
        <v>60</v>
      </c>
      <c r="H3" s="14" t="s">
        <v>49</v>
      </c>
      <c r="I3" s="14" t="s">
        <v>59</v>
      </c>
      <c r="J3" s="14"/>
      <c r="K3" s="11" t="s">
        <v>2</v>
      </c>
    </row>
    <row r="4" spans="1:11" ht="15.75">
      <c r="A4" s="60"/>
      <c r="B4" s="4" t="s">
        <v>1</v>
      </c>
      <c r="C4" s="34"/>
      <c r="D4" s="34"/>
      <c r="E4" s="34"/>
      <c r="F4" s="5"/>
      <c r="G4" s="35"/>
      <c r="H4" s="35"/>
      <c r="I4" s="35"/>
      <c r="J4" s="35"/>
      <c r="K4" s="12"/>
    </row>
    <row r="5" spans="1:11" ht="28.5">
      <c r="A5" s="110" t="s">
        <v>0</v>
      </c>
      <c r="B5" s="15" t="s">
        <v>62</v>
      </c>
      <c r="C5" s="36"/>
      <c r="D5" s="18"/>
      <c r="E5" s="36"/>
      <c r="F5" s="18"/>
      <c r="G5" s="37">
        <v>250</v>
      </c>
      <c r="H5" s="37">
        <v>300</v>
      </c>
      <c r="I5" s="37">
        <v>350</v>
      </c>
      <c r="J5" s="37"/>
      <c r="K5" s="17"/>
    </row>
    <row r="6" spans="1:11" ht="15" customHeight="1">
      <c r="A6" s="142" t="s">
        <v>3</v>
      </c>
      <c r="B6" s="15" t="s">
        <v>4</v>
      </c>
      <c r="C6" s="36">
        <v>75000</v>
      </c>
      <c r="D6" s="18">
        <v>75000</v>
      </c>
      <c r="E6" s="38">
        <f>+(D6/C6)</f>
        <v>1</v>
      </c>
      <c r="F6" s="39">
        <v>75000</v>
      </c>
      <c r="G6" s="42">
        <v>75000</v>
      </c>
      <c r="H6" s="42">
        <v>75000</v>
      </c>
      <c r="I6" s="42">
        <v>75000</v>
      </c>
      <c r="J6" s="40"/>
      <c r="K6" s="17" t="s">
        <v>46</v>
      </c>
    </row>
    <row r="7" spans="1:11" ht="14.25" customHeight="1">
      <c r="A7" s="143"/>
      <c r="B7" s="15" t="s">
        <v>5</v>
      </c>
      <c r="C7" s="36">
        <v>37000</v>
      </c>
      <c r="D7" s="18">
        <v>37000</v>
      </c>
      <c r="E7" s="38">
        <f aca="true" t="shared" si="0" ref="E7:E63">+(D7/C7)</f>
        <v>1</v>
      </c>
      <c r="F7" s="39"/>
      <c r="G7" s="42">
        <v>37000</v>
      </c>
      <c r="H7" s="42">
        <v>37000</v>
      </c>
      <c r="I7" s="42">
        <v>37000</v>
      </c>
      <c r="J7" s="40"/>
      <c r="K7" s="17" t="s">
        <v>48</v>
      </c>
    </row>
    <row r="8" spans="1:11" ht="28.5" customHeight="1">
      <c r="A8" s="144"/>
      <c r="B8" s="15" t="s">
        <v>6</v>
      </c>
      <c r="C8" s="36">
        <v>134000</v>
      </c>
      <c r="D8" s="18">
        <v>55000</v>
      </c>
      <c r="E8" s="41">
        <f t="shared" si="0"/>
        <v>0.41044776119402987</v>
      </c>
      <c r="F8" s="39">
        <v>100000</v>
      </c>
      <c r="G8" s="42">
        <v>79000</v>
      </c>
      <c r="H8" s="42">
        <v>79000</v>
      </c>
      <c r="I8" s="42">
        <v>79000</v>
      </c>
      <c r="J8" s="40"/>
      <c r="K8" s="17" t="s">
        <v>63</v>
      </c>
    </row>
    <row r="9" spans="1:11" ht="15">
      <c r="A9" s="62"/>
      <c r="B9" s="15"/>
      <c r="C9" s="36"/>
      <c r="D9" s="18"/>
      <c r="E9" s="38"/>
      <c r="F9" s="18" t="s">
        <v>44</v>
      </c>
      <c r="G9" s="42"/>
      <c r="H9" s="42"/>
      <c r="I9" s="42"/>
      <c r="J9" s="40"/>
      <c r="K9" s="17"/>
    </row>
    <row r="10" spans="1:11" ht="15">
      <c r="A10" s="62"/>
      <c r="B10" s="19" t="s">
        <v>7</v>
      </c>
      <c r="C10" s="43">
        <f>SUM(C6:C9)</f>
        <v>246000</v>
      </c>
      <c r="D10" s="43">
        <f>SUM(D6:D9)</f>
        <v>167000</v>
      </c>
      <c r="E10" s="38"/>
      <c r="F10" s="39"/>
      <c r="G10" s="42"/>
      <c r="H10" s="42"/>
      <c r="I10" s="42"/>
      <c r="J10" s="40"/>
      <c r="K10" s="17"/>
    </row>
    <row r="11" spans="1:11" ht="3" customHeight="1">
      <c r="A11" s="61"/>
      <c r="B11" s="16"/>
      <c r="C11" s="18"/>
      <c r="D11" s="18"/>
      <c r="E11" s="38" t="e">
        <f t="shared" si="0"/>
        <v>#DIV/0!</v>
      </c>
      <c r="F11" s="39"/>
      <c r="G11" s="42"/>
      <c r="H11" s="42"/>
      <c r="I11" s="42"/>
      <c r="J11" s="40"/>
      <c r="K11" s="17"/>
    </row>
    <row r="12" spans="1:11" ht="15">
      <c r="A12" s="145" t="s">
        <v>8</v>
      </c>
      <c r="B12" s="78" t="s">
        <v>9</v>
      </c>
      <c r="C12" s="67">
        <v>1103760</v>
      </c>
      <c r="D12" s="68">
        <v>1121895</v>
      </c>
      <c r="E12" s="69">
        <f t="shared" si="0"/>
        <v>1.0164302022178735</v>
      </c>
      <c r="F12" s="70"/>
      <c r="G12" s="86">
        <f>+(J12*G5*12)</f>
        <v>687000</v>
      </c>
      <c r="H12" s="86">
        <f>+(J12*H5*12)</f>
        <v>824400</v>
      </c>
      <c r="I12" s="86">
        <f>+(J12*I5*12)</f>
        <v>961800</v>
      </c>
      <c r="J12" s="71">
        <f>183+114-J13</f>
        <v>229</v>
      </c>
      <c r="K12" s="72" t="s">
        <v>50</v>
      </c>
    </row>
    <row r="13" spans="1:11" ht="28.5">
      <c r="A13" s="146"/>
      <c r="B13" s="32" t="s">
        <v>64</v>
      </c>
      <c r="C13" s="36"/>
      <c r="D13" s="18"/>
      <c r="E13" s="38"/>
      <c r="F13" s="39"/>
      <c r="G13" s="87">
        <f>+(J13*G5*0.7*12)</f>
        <v>142800</v>
      </c>
      <c r="H13" s="87">
        <f>+(J13*0.7*H5*12)</f>
        <v>171359.99999999997</v>
      </c>
      <c r="I13" s="87">
        <f>+(J13*I5*0.7*12)</f>
        <v>199920</v>
      </c>
      <c r="J13" s="73">
        <f>66+2</f>
        <v>68</v>
      </c>
      <c r="K13" s="74" t="s">
        <v>51</v>
      </c>
    </row>
    <row r="14" spans="1:11" ht="15">
      <c r="A14" s="61"/>
      <c r="B14" s="15"/>
      <c r="C14" s="36"/>
      <c r="D14" s="18"/>
      <c r="E14" s="38"/>
      <c r="F14" s="39"/>
      <c r="G14" s="87">
        <f>+G5*J14*6</f>
        <v>15000</v>
      </c>
      <c r="H14" s="87">
        <f>+H5*J14*6</f>
        <v>18000</v>
      </c>
      <c r="I14" s="87">
        <f>+I5*J14*6</f>
        <v>21000</v>
      </c>
      <c r="J14" s="73">
        <v>10</v>
      </c>
      <c r="K14" s="74" t="s">
        <v>52</v>
      </c>
    </row>
    <row r="15" spans="1:11" ht="28.5">
      <c r="A15" s="61" t="s">
        <v>65</v>
      </c>
      <c r="B15" s="16" t="s">
        <v>66</v>
      </c>
      <c r="C15" s="18">
        <v>-25892</v>
      </c>
      <c r="D15" s="18"/>
      <c r="E15" s="38"/>
      <c r="F15" s="39"/>
      <c r="G15" s="42"/>
      <c r="H15" s="42"/>
      <c r="I15" s="42"/>
      <c r="J15" s="40"/>
      <c r="K15" s="17"/>
    </row>
    <row r="16" spans="1:11" ht="28.5">
      <c r="A16" s="62"/>
      <c r="B16" s="15" t="s">
        <v>72</v>
      </c>
      <c r="C16" s="79"/>
      <c r="D16" s="79">
        <v>4797360.6899999995</v>
      </c>
      <c r="E16" s="38"/>
      <c r="F16" s="39"/>
      <c r="G16" s="88"/>
      <c r="H16" s="88"/>
      <c r="I16" s="88"/>
      <c r="J16" s="37"/>
      <c r="K16" s="17" t="s">
        <v>47</v>
      </c>
    </row>
    <row r="17" spans="1:11" ht="28.5">
      <c r="A17" s="62"/>
      <c r="B17" s="15" t="s">
        <v>74</v>
      </c>
      <c r="C17" s="79"/>
      <c r="D17" s="79"/>
      <c r="E17" s="38"/>
      <c r="F17" s="42"/>
      <c r="G17" s="89"/>
      <c r="H17" s="90">
        <v>4517162</v>
      </c>
      <c r="I17" s="91"/>
      <c r="J17" s="81"/>
      <c r="K17" s="17" t="s">
        <v>47</v>
      </c>
    </row>
    <row r="18" spans="1:11" ht="15">
      <c r="A18" s="61"/>
      <c r="B18" s="16"/>
      <c r="C18" s="18"/>
      <c r="D18" s="18"/>
      <c r="E18" s="38"/>
      <c r="F18" s="39"/>
      <c r="G18" s="92"/>
      <c r="H18" s="92"/>
      <c r="I18" s="92"/>
      <c r="J18" s="40"/>
      <c r="K18" s="17"/>
    </row>
    <row r="19" spans="1:11" ht="15">
      <c r="A19" s="61" t="s">
        <v>10</v>
      </c>
      <c r="B19" s="16"/>
      <c r="C19" s="44">
        <f>+(C10+C12)</f>
        <v>1349760</v>
      </c>
      <c r="D19" s="44">
        <f>+(D10+D12)</f>
        <v>1288895</v>
      </c>
      <c r="E19" s="38">
        <f t="shared" si="0"/>
        <v>0.9549067982456141</v>
      </c>
      <c r="F19" s="39"/>
      <c r="G19" s="93">
        <f>SUM(G6:G18)</f>
        <v>1035800</v>
      </c>
      <c r="H19" s="93">
        <f>SUM(H6:H16)</f>
        <v>1204760</v>
      </c>
      <c r="I19" s="93">
        <f>SUM(I6:I18)</f>
        <v>1373720</v>
      </c>
      <c r="J19" s="40"/>
      <c r="K19" s="17" t="s">
        <v>73</v>
      </c>
    </row>
    <row r="20" spans="1:11" ht="18" customHeight="1">
      <c r="A20" s="63"/>
      <c r="B20" s="8"/>
      <c r="C20" s="9"/>
      <c r="D20" s="9"/>
      <c r="E20" s="9"/>
      <c r="F20" s="45"/>
      <c r="G20" s="94"/>
      <c r="H20" s="94"/>
      <c r="I20" s="94"/>
      <c r="J20" s="46"/>
      <c r="K20" s="13"/>
    </row>
    <row r="21" spans="1:11" ht="23.25">
      <c r="A21" s="109" t="s">
        <v>11</v>
      </c>
      <c r="B21" s="20"/>
      <c r="C21" s="47"/>
      <c r="D21" s="48"/>
      <c r="E21" s="38"/>
      <c r="F21" s="47"/>
      <c r="G21" s="31"/>
      <c r="H21" s="31"/>
      <c r="I21" s="31"/>
      <c r="J21" s="49"/>
      <c r="K21" s="21"/>
    </row>
    <row r="22" spans="1:11" ht="28.5">
      <c r="A22" s="135" t="s">
        <v>12</v>
      </c>
      <c r="B22" s="22" t="s">
        <v>13</v>
      </c>
      <c r="C22" s="48">
        <v>162600</v>
      </c>
      <c r="D22" s="48">
        <v>119294</v>
      </c>
      <c r="E22" s="38">
        <f t="shared" si="0"/>
        <v>0.7336654366543666</v>
      </c>
      <c r="F22" s="50"/>
      <c r="G22" s="95">
        <f>15000*7+6000*12</f>
        <v>177000</v>
      </c>
      <c r="H22" s="95">
        <f>15000*7+6000*12</f>
        <v>177000</v>
      </c>
      <c r="I22" s="95">
        <f>15000*7+6000*12</f>
        <v>177000</v>
      </c>
      <c r="J22" s="84"/>
      <c r="K22" s="85" t="s">
        <v>77</v>
      </c>
    </row>
    <row r="23" spans="1:11" ht="28.5">
      <c r="A23" s="136"/>
      <c r="B23" s="23" t="s">
        <v>61</v>
      </c>
      <c r="C23" s="48">
        <v>16800</v>
      </c>
      <c r="D23" s="48">
        <v>33450</v>
      </c>
      <c r="E23" s="52">
        <f t="shared" si="0"/>
        <v>1.9910714285714286</v>
      </c>
      <c r="F23" s="50"/>
      <c r="G23" s="96">
        <v>19000</v>
      </c>
      <c r="H23" s="96">
        <v>19000</v>
      </c>
      <c r="I23" s="96">
        <v>19000</v>
      </c>
      <c r="J23" s="51"/>
      <c r="K23" s="21"/>
    </row>
    <row r="24" spans="1:11" ht="15">
      <c r="A24" s="137"/>
      <c r="B24" s="22" t="s">
        <v>14</v>
      </c>
      <c r="C24" s="48">
        <v>3000</v>
      </c>
      <c r="D24" s="48">
        <v>5862</v>
      </c>
      <c r="E24" s="52">
        <f t="shared" si="0"/>
        <v>1.954</v>
      </c>
      <c r="F24" s="50"/>
      <c r="G24" s="96">
        <v>6000</v>
      </c>
      <c r="H24" s="96">
        <v>6000</v>
      </c>
      <c r="I24" s="96">
        <v>6000</v>
      </c>
      <c r="J24" s="51"/>
      <c r="K24" s="21"/>
    </row>
    <row r="25" spans="1:11" ht="15">
      <c r="A25" s="64" t="s">
        <v>15</v>
      </c>
      <c r="B25" s="20"/>
      <c r="C25" s="24">
        <f>SUM(C22:C24)</f>
        <v>182400</v>
      </c>
      <c r="D25" s="24">
        <f>SUM(D22:D24)</f>
        <v>158606</v>
      </c>
      <c r="E25" s="38">
        <f t="shared" si="0"/>
        <v>0.8695504385964913</v>
      </c>
      <c r="F25" s="24"/>
      <c r="G25" s="97">
        <f>SUM(G22:G24)</f>
        <v>202000</v>
      </c>
      <c r="H25" s="97">
        <f>SUM(H22:H24)</f>
        <v>202000</v>
      </c>
      <c r="I25" s="97">
        <f>SUM(I22:I24)</f>
        <v>202000</v>
      </c>
      <c r="J25" s="49"/>
      <c r="K25" s="21"/>
    </row>
    <row r="26" spans="1:11" ht="3" customHeight="1">
      <c r="A26" s="64"/>
      <c r="B26" s="20"/>
      <c r="C26" s="47"/>
      <c r="D26" s="48"/>
      <c r="E26" s="38" t="e">
        <f t="shared" si="0"/>
        <v>#DIV/0!</v>
      </c>
      <c r="F26" s="50"/>
      <c r="G26" s="31"/>
      <c r="H26" s="31"/>
      <c r="I26" s="31"/>
      <c r="J26" s="49"/>
      <c r="K26" s="21"/>
    </row>
    <row r="27" spans="1:11" ht="28.5">
      <c r="A27" s="135" t="s">
        <v>16</v>
      </c>
      <c r="B27" s="22" t="s">
        <v>17</v>
      </c>
      <c r="C27" s="48">
        <v>14000</v>
      </c>
      <c r="D27" s="48">
        <v>14000</v>
      </c>
      <c r="E27" s="38">
        <f t="shared" si="0"/>
        <v>1</v>
      </c>
      <c r="F27" s="50"/>
      <c r="G27" s="95">
        <v>12000</v>
      </c>
      <c r="H27" s="95">
        <v>12000</v>
      </c>
      <c r="I27" s="95">
        <v>12000</v>
      </c>
      <c r="J27" s="51"/>
      <c r="K27" s="85" t="s">
        <v>78</v>
      </c>
    </row>
    <row r="28" spans="1:11" ht="15">
      <c r="A28" s="136"/>
      <c r="B28" s="22" t="s">
        <v>18</v>
      </c>
      <c r="C28" s="48">
        <v>25000</v>
      </c>
      <c r="D28" s="48">
        <v>25000</v>
      </c>
      <c r="E28" s="38">
        <f t="shared" si="0"/>
        <v>1</v>
      </c>
      <c r="F28" s="50"/>
      <c r="G28" s="96">
        <v>25000</v>
      </c>
      <c r="H28" s="96">
        <v>25000</v>
      </c>
      <c r="I28" s="96">
        <v>25000</v>
      </c>
      <c r="J28" s="51"/>
      <c r="K28" s="21"/>
    </row>
    <row r="29" spans="1:11" ht="15">
      <c r="A29" s="137"/>
      <c r="B29" s="22" t="s">
        <v>19</v>
      </c>
      <c r="C29" s="48">
        <v>7100</v>
      </c>
      <c r="D29" s="48">
        <v>7100</v>
      </c>
      <c r="E29" s="38">
        <f t="shared" si="0"/>
        <v>1</v>
      </c>
      <c r="F29" s="50"/>
      <c r="G29" s="96">
        <v>7100</v>
      </c>
      <c r="H29" s="96">
        <v>7100</v>
      </c>
      <c r="I29" s="96">
        <v>7100</v>
      </c>
      <c r="J29" s="51"/>
      <c r="K29" s="21"/>
    </row>
    <row r="30" spans="1:11" ht="18">
      <c r="A30" s="108"/>
      <c r="B30" s="22" t="s">
        <v>20</v>
      </c>
      <c r="C30" s="48">
        <v>0</v>
      </c>
      <c r="D30" s="48">
        <v>0</v>
      </c>
      <c r="E30" s="38"/>
      <c r="F30" s="47"/>
      <c r="G30" s="31">
        <v>1000</v>
      </c>
      <c r="H30" s="31">
        <v>1000</v>
      </c>
      <c r="I30" s="31">
        <v>1000</v>
      </c>
      <c r="J30" s="49"/>
      <c r="K30" s="21" t="s">
        <v>57</v>
      </c>
    </row>
    <row r="31" spans="1:11" ht="15">
      <c r="A31" s="65"/>
      <c r="B31" s="22" t="s">
        <v>21</v>
      </c>
      <c r="C31" s="48">
        <v>27960</v>
      </c>
      <c r="D31" s="48">
        <v>27960</v>
      </c>
      <c r="E31" s="38">
        <f t="shared" si="0"/>
        <v>1</v>
      </c>
      <c r="F31" s="50"/>
      <c r="G31" s="96">
        <v>22000</v>
      </c>
      <c r="H31" s="96">
        <v>22000</v>
      </c>
      <c r="I31" s="96">
        <v>22000</v>
      </c>
      <c r="J31" s="51"/>
      <c r="K31" s="56" t="s">
        <v>67</v>
      </c>
    </row>
    <row r="32" spans="1:11" ht="15">
      <c r="A32" s="64" t="s">
        <v>15</v>
      </c>
      <c r="B32" s="20"/>
      <c r="C32" s="24">
        <f>SUM(C27:C31)</f>
        <v>74060</v>
      </c>
      <c r="D32" s="24">
        <f>SUM(D27:D31)</f>
        <v>74060</v>
      </c>
      <c r="E32" s="38">
        <f t="shared" si="0"/>
        <v>1</v>
      </c>
      <c r="F32" s="24"/>
      <c r="G32" s="97">
        <f>SUM(G27:G31)</f>
        <v>67100</v>
      </c>
      <c r="H32" s="97">
        <f>SUM(H27:H31)</f>
        <v>67100</v>
      </c>
      <c r="I32" s="97">
        <f>SUM(I27:I31)</f>
        <v>67100</v>
      </c>
      <c r="J32" s="49"/>
      <c r="K32" s="21"/>
    </row>
    <row r="33" spans="1:11" ht="15" customHeight="1">
      <c r="A33" s="64"/>
      <c r="B33" s="20"/>
      <c r="C33" s="47"/>
      <c r="D33" s="48"/>
      <c r="E33" s="38"/>
      <c r="F33" s="50"/>
      <c r="G33" s="31"/>
      <c r="H33" s="31"/>
      <c r="I33" s="31"/>
      <c r="J33" s="49"/>
      <c r="K33" s="21"/>
    </row>
    <row r="34" spans="1:11" ht="15">
      <c r="A34" s="135" t="s">
        <v>79</v>
      </c>
      <c r="B34" s="22" t="s">
        <v>22</v>
      </c>
      <c r="C34" s="48">
        <v>12000</v>
      </c>
      <c r="D34" s="48">
        <v>12000</v>
      </c>
      <c r="E34" s="38">
        <f t="shared" si="0"/>
        <v>1</v>
      </c>
      <c r="F34" s="50"/>
      <c r="G34" s="96">
        <v>12000</v>
      </c>
      <c r="H34" s="96">
        <v>12000</v>
      </c>
      <c r="I34" s="96">
        <v>12000</v>
      </c>
      <c r="J34" s="51"/>
      <c r="K34" s="21"/>
    </row>
    <row r="35" spans="1:11" ht="15">
      <c r="A35" s="136"/>
      <c r="B35" s="77" t="s">
        <v>23</v>
      </c>
      <c r="C35" s="48">
        <v>334080</v>
      </c>
      <c r="D35" s="48">
        <v>319416</v>
      </c>
      <c r="E35" s="38">
        <f t="shared" si="0"/>
        <v>0.9561063218390805</v>
      </c>
      <c r="F35" s="50"/>
      <c r="G35" s="87">
        <v>220000</v>
      </c>
      <c r="H35" s="87">
        <v>270000</v>
      </c>
      <c r="I35" s="87">
        <v>310000</v>
      </c>
      <c r="J35" s="75"/>
      <c r="K35" s="74"/>
    </row>
    <row r="36" spans="1:11" ht="15">
      <c r="A36" s="137"/>
      <c r="B36" s="77" t="s">
        <v>24</v>
      </c>
      <c r="C36" s="48">
        <v>202250</v>
      </c>
      <c r="D36" s="48">
        <v>180000</v>
      </c>
      <c r="E36" s="38">
        <f t="shared" si="0"/>
        <v>0.8899876390605687</v>
      </c>
      <c r="F36" s="50"/>
      <c r="G36" s="87">
        <v>180000</v>
      </c>
      <c r="H36" s="87">
        <v>200000</v>
      </c>
      <c r="I36" s="87">
        <v>220000</v>
      </c>
      <c r="J36" s="75"/>
      <c r="K36" s="74"/>
    </row>
    <row r="37" spans="1:11" ht="28.5">
      <c r="A37" s="135"/>
      <c r="B37" s="22" t="s">
        <v>25</v>
      </c>
      <c r="C37" s="48">
        <v>37000</v>
      </c>
      <c r="D37" s="48">
        <v>37000</v>
      </c>
      <c r="E37" s="38">
        <f t="shared" si="0"/>
        <v>1</v>
      </c>
      <c r="F37" s="50"/>
      <c r="G37" s="96">
        <v>37000</v>
      </c>
      <c r="H37" s="96">
        <v>37000</v>
      </c>
      <c r="I37" s="96">
        <v>37000</v>
      </c>
      <c r="J37" s="53"/>
      <c r="K37" s="21" t="s">
        <v>48</v>
      </c>
    </row>
    <row r="38" spans="1:11" ht="15">
      <c r="A38" s="136"/>
      <c r="B38" s="22" t="s">
        <v>26</v>
      </c>
      <c r="C38" s="48">
        <v>10000</v>
      </c>
      <c r="D38" s="48">
        <v>15107</v>
      </c>
      <c r="E38" s="52">
        <f t="shared" si="0"/>
        <v>1.5107</v>
      </c>
      <c r="F38" s="50"/>
      <c r="G38" s="96">
        <v>20000</v>
      </c>
      <c r="H38" s="96">
        <v>20000</v>
      </c>
      <c r="I38" s="96">
        <v>20000</v>
      </c>
      <c r="J38" s="53"/>
      <c r="K38" s="21"/>
    </row>
    <row r="39" spans="1:11" ht="15">
      <c r="A39" s="65"/>
      <c r="B39" s="22" t="s">
        <v>27</v>
      </c>
      <c r="C39" s="48">
        <v>2000</v>
      </c>
      <c r="D39" s="48">
        <v>350</v>
      </c>
      <c r="E39" s="38">
        <f t="shared" si="0"/>
        <v>0.175</v>
      </c>
      <c r="F39" s="50"/>
      <c r="G39" s="96">
        <v>3000</v>
      </c>
      <c r="H39" s="96">
        <v>3000</v>
      </c>
      <c r="I39" s="96">
        <v>3000</v>
      </c>
      <c r="J39" s="53"/>
      <c r="K39" s="21"/>
    </row>
    <row r="40" spans="1:11" ht="15">
      <c r="A40" s="64" t="s">
        <v>15</v>
      </c>
      <c r="B40" s="20"/>
      <c r="C40" s="24">
        <f>SUM(C34:C39)</f>
        <v>597330</v>
      </c>
      <c r="D40" s="24">
        <f>SUM(D34:D39)</f>
        <v>563873</v>
      </c>
      <c r="E40" s="38">
        <f t="shared" si="0"/>
        <v>0.9439890847605177</v>
      </c>
      <c r="F40" s="24"/>
      <c r="G40" s="97">
        <f>SUM(G34:G39)</f>
        <v>472000</v>
      </c>
      <c r="H40" s="97">
        <f>SUM(H34:H39)</f>
        <v>542000</v>
      </c>
      <c r="I40" s="97">
        <f>SUM(I34:I39)</f>
        <v>602000</v>
      </c>
      <c r="J40" s="53"/>
      <c r="K40" s="21"/>
    </row>
    <row r="41" spans="1:11" ht="3" customHeight="1">
      <c r="A41" s="64"/>
      <c r="B41" s="20"/>
      <c r="C41" s="47"/>
      <c r="D41" s="48"/>
      <c r="E41" s="38" t="e">
        <f t="shared" si="0"/>
        <v>#DIV/0!</v>
      </c>
      <c r="F41" s="50"/>
      <c r="G41" s="96"/>
      <c r="H41" s="96"/>
      <c r="I41" s="96"/>
      <c r="J41" s="53"/>
      <c r="K41" s="21"/>
    </row>
    <row r="42" spans="1:11" ht="15">
      <c r="A42" s="64" t="s">
        <v>28</v>
      </c>
      <c r="B42" s="77" t="s">
        <v>29</v>
      </c>
      <c r="C42" s="48">
        <v>12000</v>
      </c>
      <c r="D42" s="48">
        <v>12000</v>
      </c>
      <c r="E42" s="38">
        <f t="shared" si="0"/>
        <v>1</v>
      </c>
      <c r="F42" s="50"/>
      <c r="G42" s="87">
        <v>0</v>
      </c>
      <c r="H42" s="87">
        <v>6000</v>
      </c>
      <c r="I42" s="87">
        <v>12000</v>
      </c>
      <c r="J42" s="75"/>
      <c r="K42" s="74"/>
    </row>
    <row r="43" spans="1:11" ht="15">
      <c r="A43" s="65"/>
      <c r="B43" s="22" t="s">
        <v>30</v>
      </c>
      <c r="C43" s="48">
        <v>5200</v>
      </c>
      <c r="D43" s="48">
        <v>5200</v>
      </c>
      <c r="E43" s="38">
        <f t="shared" si="0"/>
        <v>1</v>
      </c>
      <c r="F43" s="50"/>
      <c r="G43" s="96">
        <v>5200</v>
      </c>
      <c r="H43" s="96">
        <v>5200</v>
      </c>
      <c r="I43" s="96">
        <v>5200</v>
      </c>
      <c r="J43" s="53"/>
      <c r="K43" s="21"/>
    </row>
    <row r="44" spans="1:11" ht="15">
      <c r="A44" s="64" t="s">
        <v>15</v>
      </c>
      <c r="B44" s="20"/>
      <c r="C44" s="24">
        <f>SUM(C42:C43)</f>
        <v>17200</v>
      </c>
      <c r="D44" s="24">
        <f>SUM(D42:D43)</f>
        <v>17200</v>
      </c>
      <c r="E44" s="38">
        <f t="shared" si="0"/>
        <v>1</v>
      </c>
      <c r="F44" s="24"/>
      <c r="G44" s="97">
        <f>SUM(G42:G43)</f>
        <v>5200</v>
      </c>
      <c r="H44" s="97">
        <f>SUM(H42:H43)</f>
        <v>11200</v>
      </c>
      <c r="I44" s="97">
        <f>SUM(I42:I43)</f>
        <v>17200</v>
      </c>
      <c r="J44" s="53"/>
      <c r="K44" s="21"/>
    </row>
    <row r="45" spans="1:11" ht="2.25" customHeight="1">
      <c r="A45" s="64"/>
      <c r="B45" s="20"/>
      <c r="C45" s="47"/>
      <c r="D45" s="48"/>
      <c r="E45" s="38" t="e">
        <f t="shared" si="0"/>
        <v>#DIV/0!</v>
      </c>
      <c r="F45" s="50"/>
      <c r="G45" s="96"/>
      <c r="H45" s="96"/>
      <c r="I45" s="96"/>
      <c r="J45" s="53"/>
      <c r="K45" s="21"/>
    </row>
    <row r="46" spans="1:11" ht="15">
      <c r="A46" s="135" t="s">
        <v>31</v>
      </c>
      <c r="B46" s="77" t="s">
        <v>32</v>
      </c>
      <c r="C46" s="48">
        <v>60000</v>
      </c>
      <c r="D46" s="48">
        <v>63360</v>
      </c>
      <c r="E46" s="38">
        <f t="shared" si="0"/>
        <v>1.056</v>
      </c>
      <c r="F46" s="50"/>
      <c r="G46" s="87">
        <v>60000</v>
      </c>
      <c r="H46" s="87">
        <v>65000</v>
      </c>
      <c r="I46" s="87">
        <v>70000</v>
      </c>
      <c r="J46" s="75"/>
      <c r="K46" s="74"/>
    </row>
    <row r="47" spans="1:11" ht="71.25">
      <c r="A47" s="136"/>
      <c r="B47" s="77" t="s">
        <v>33</v>
      </c>
      <c r="C47" s="48">
        <v>180000</v>
      </c>
      <c r="D47" s="48">
        <v>192268</v>
      </c>
      <c r="E47" s="38">
        <f>+(I47/C47)</f>
        <v>0.8611111111111112</v>
      </c>
      <c r="F47" s="50"/>
      <c r="G47" s="104">
        <v>36000</v>
      </c>
      <c r="H47" s="103">
        <v>80000</v>
      </c>
      <c r="I47" s="87">
        <v>155000</v>
      </c>
      <c r="J47" s="75"/>
      <c r="K47" s="76" t="s">
        <v>75</v>
      </c>
    </row>
    <row r="48" spans="1:11" ht="28.5">
      <c r="A48" s="137"/>
      <c r="B48" s="22" t="s">
        <v>58</v>
      </c>
      <c r="C48" s="83">
        <v>-1000</v>
      </c>
      <c r="D48" s="83">
        <v>-48146</v>
      </c>
      <c r="E48" s="38"/>
      <c r="F48" s="50"/>
      <c r="G48" s="96"/>
      <c r="H48" s="96"/>
      <c r="I48" s="96"/>
      <c r="J48" s="53"/>
      <c r="K48" s="21"/>
    </row>
    <row r="49" spans="1:11" ht="15">
      <c r="A49" s="135"/>
      <c r="B49" s="22" t="s">
        <v>34</v>
      </c>
      <c r="C49" s="48">
        <v>20000</v>
      </c>
      <c r="D49" s="48">
        <v>16000</v>
      </c>
      <c r="E49" s="38">
        <f t="shared" si="0"/>
        <v>0.8</v>
      </c>
      <c r="F49" s="47"/>
      <c r="G49" s="96">
        <v>0</v>
      </c>
      <c r="H49" s="96">
        <v>0</v>
      </c>
      <c r="I49" s="96">
        <v>0</v>
      </c>
      <c r="J49" s="53"/>
      <c r="K49" s="21" t="s">
        <v>68</v>
      </c>
    </row>
    <row r="50" spans="1:11" ht="15">
      <c r="A50" s="136"/>
      <c r="B50" s="77" t="s">
        <v>35</v>
      </c>
      <c r="C50" s="48">
        <v>50000</v>
      </c>
      <c r="D50" s="48">
        <f>50000-12025</f>
        <v>37975</v>
      </c>
      <c r="E50" s="38">
        <f t="shared" si="0"/>
        <v>0.7595</v>
      </c>
      <c r="F50" s="50"/>
      <c r="G50" s="95">
        <v>5000</v>
      </c>
      <c r="H50" s="87">
        <v>25000</v>
      </c>
      <c r="I50" s="87">
        <v>45000</v>
      </c>
      <c r="J50" s="75"/>
      <c r="K50" s="74"/>
    </row>
    <row r="51" spans="1:11" ht="15">
      <c r="A51" s="65"/>
      <c r="B51" s="22" t="s">
        <v>36</v>
      </c>
      <c r="C51" s="48">
        <v>1000</v>
      </c>
      <c r="D51" s="48">
        <v>600</v>
      </c>
      <c r="E51" s="38">
        <f t="shared" si="0"/>
        <v>0.6</v>
      </c>
      <c r="F51" s="50"/>
      <c r="G51" s="96">
        <v>0</v>
      </c>
      <c r="H51" s="96">
        <v>0</v>
      </c>
      <c r="I51" s="96">
        <v>0</v>
      </c>
      <c r="J51" s="53"/>
      <c r="K51" s="21"/>
    </row>
    <row r="52" spans="1:11" ht="15">
      <c r="A52" s="64" t="s">
        <v>15</v>
      </c>
      <c r="B52" s="20"/>
      <c r="C52" s="24">
        <f>SUM(C46:C51)</f>
        <v>310000</v>
      </c>
      <c r="D52" s="24">
        <f>SUM(D46:D51)</f>
        <v>262057</v>
      </c>
      <c r="E52" s="38">
        <f t="shared" si="0"/>
        <v>0.8453451612903226</v>
      </c>
      <c r="F52" s="24"/>
      <c r="G52" s="97">
        <f>SUM(G46:G51)</f>
        <v>101000</v>
      </c>
      <c r="H52" s="97">
        <f>SUM(H46:H51)</f>
        <v>170000</v>
      </c>
      <c r="I52" s="97">
        <f>SUM(I46:I51)</f>
        <v>270000</v>
      </c>
      <c r="J52" s="53"/>
      <c r="K52" s="25"/>
    </row>
    <row r="53" spans="1:11" ht="3" customHeight="1">
      <c r="A53" s="64"/>
      <c r="B53" s="20"/>
      <c r="C53" s="47"/>
      <c r="D53" s="48"/>
      <c r="E53" s="38" t="e">
        <f t="shared" si="0"/>
        <v>#DIV/0!</v>
      </c>
      <c r="F53" s="50"/>
      <c r="G53" s="96"/>
      <c r="H53" s="96"/>
      <c r="I53" s="96"/>
      <c r="J53" s="53"/>
      <c r="K53" s="21"/>
    </row>
    <row r="54" spans="1:11" ht="15">
      <c r="A54" s="135" t="s">
        <v>37</v>
      </c>
      <c r="B54" s="22" t="s">
        <v>38</v>
      </c>
      <c r="C54" s="51">
        <v>50000</v>
      </c>
      <c r="D54" s="48">
        <v>55000</v>
      </c>
      <c r="E54" s="52">
        <f t="shared" si="0"/>
        <v>1.1</v>
      </c>
      <c r="F54" s="31"/>
      <c r="G54" s="96">
        <v>79000</v>
      </c>
      <c r="H54" s="96">
        <v>79000</v>
      </c>
      <c r="I54" s="96">
        <v>79000</v>
      </c>
      <c r="J54" s="53"/>
      <c r="K54" s="21"/>
    </row>
    <row r="55" spans="1:11" ht="15">
      <c r="A55" s="136"/>
      <c r="B55" s="22" t="s">
        <v>39</v>
      </c>
      <c r="C55" s="48">
        <v>16500</v>
      </c>
      <c r="D55" s="48">
        <v>14600</v>
      </c>
      <c r="E55" s="38">
        <f t="shared" si="0"/>
        <v>0.8848484848484849</v>
      </c>
      <c r="F55" s="50"/>
      <c r="G55" s="96">
        <v>16500</v>
      </c>
      <c r="H55" s="96">
        <v>16500</v>
      </c>
      <c r="I55" s="96">
        <v>16500</v>
      </c>
      <c r="J55" s="53"/>
      <c r="K55" s="21"/>
    </row>
    <row r="56" spans="1:11" ht="15">
      <c r="A56" s="137"/>
      <c r="B56" s="22" t="s">
        <v>40</v>
      </c>
      <c r="C56" s="48">
        <v>10000</v>
      </c>
      <c r="D56" s="48">
        <v>10000</v>
      </c>
      <c r="E56" s="38">
        <f t="shared" si="0"/>
        <v>1</v>
      </c>
      <c r="F56" s="50"/>
      <c r="G56" s="96">
        <v>10000</v>
      </c>
      <c r="H56" s="96">
        <v>10000</v>
      </c>
      <c r="I56" s="96">
        <v>10000</v>
      </c>
      <c r="J56" s="53"/>
      <c r="K56" s="21"/>
    </row>
    <row r="57" spans="1:11" ht="18">
      <c r="A57" s="108"/>
      <c r="B57" s="22" t="s">
        <v>41</v>
      </c>
      <c r="C57" s="48">
        <v>5000</v>
      </c>
      <c r="D57" s="48">
        <v>5520</v>
      </c>
      <c r="E57" s="52">
        <f t="shared" si="0"/>
        <v>1.104</v>
      </c>
      <c r="F57" s="50"/>
      <c r="G57" s="96">
        <v>5000</v>
      </c>
      <c r="H57" s="96">
        <v>5000</v>
      </c>
      <c r="I57" s="96">
        <v>5000</v>
      </c>
      <c r="J57" s="53"/>
      <c r="K57" s="21"/>
    </row>
    <row r="58" spans="1:11" ht="15">
      <c r="A58" s="65"/>
      <c r="B58" s="77" t="s">
        <v>42</v>
      </c>
      <c r="C58" s="48">
        <v>50370</v>
      </c>
      <c r="D58" s="48">
        <f>ROUND(107+700+458+620+20+150+205.92+1146.7+1829+18+185.6+86+5333+3830+494.86+81+5333+325+56.73+556.8+5333+100+522+400+685+348+4082,0)</f>
        <v>33007</v>
      </c>
      <c r="E58" s="52">
        <f t="shared" si="0"/>
        <v>0.6552908477268216</v>
      </c>
      <c r="F58" s="50"/>
      <c r="G58" s="98">
        <f>13200+64800</f>
        <v>78000</v>
      </c>
      <c r="H58" s="98">
        <f>46800+55160</f>
        <v>101960</v>
      </c>
      <c r="I58" s="98">
        <f>46800+58120</f>
        <v>104920</v>
      </c>
      <c r="J58" s="75"/>
      <c r="K58" s="74"/>
    </row>
    <row r="59" spans="1:11" ht="15">
      <c r="A59" s="64" t="s">
        <v>15</v>
      </c>
      <c r="B59" s="20"/>
      <c r="C59" s="24">
        <f>SUM(C54:C58)</f>
        <v>131870</v>
      </c>
      <c r="D59" s="24">
        <f>SUM(D54:D58)</f>
        <v>118127</v>
      </c>
      <c r="E59" s="38">
        <f t="shared" si="0"/>
        <v>0.8957837263972094</v>
      </c>
      <c r="F59" s="24"/>
      <c r="G59" s="97">
        <f>SUM(G54:G58)</f>
        <v>188500</v>
      </c>
      <c r="H59" s="97">
        <f>SUM(H54:H58)</f>
        <v>212460</v>
      </c>
      <c r="I59" s="97">
        <f>SUM(I54:I58)</f>
        <v>215420</v>
      </c>
      <c r="J59" s="53"/>
      <c r="K59" s="21"/>
    </row>
    <row r="60" spans="1:11" ht="13.5" customHeight="1">
      <c r="A60" s="64"/>
      <c r="B60" s="20"/>
      <c r="C60" s="47"/>
      <c r="D60" s="48"/>
      <c r="E60" s="38"/>
      <c r="F60" s="50"/>
      <c r="G60" s="96"/>
      <c r="H60" s="96"/>
      <c r="I60" s="96"/>
      <c r="J60" s="53"/>
      <c r="K60" s="21"/>
    </row>
    <row r="61" spans="1:11" ht="28.5">
      <c r="A61" s="65"/>
      <c r="B61" s="20" t="s">
        <v>72</v>
      </c>
      <c r="C61" s="47"/>
      <c r="D61" s="48">
        <v>4841306.27</v>
      </c>
      <c r="E61" s="38">
        <f>D61/D16</f>
        <v>1.0091603660511923</v>
      </c>
      <c r="F61" s="50"/>
      <c r="G61" s="99"/>
      <c r="H61" s="99"/>
      <c r="I61" s="99"/>
      <c r="J61" s="53"/>
      <c r="K61" s="26" t="s">
        <v>69</v>
      </c>
    </row>
    <row r="62" spans="1:11" ht="17.25" customHeight="1">
      <c r="A62" s="65"/>
      <c r="B62" s="20" t="s">
        <v>74</v>
      </c>
      <c r="C62" s="48"/>
      <c r="D62" s="48"/>
      <c r="E62" s="38"/>
      <c r="F62" s="31"/>
      <c r="G62" s="96"/>
      <c r="H62" s="100">
        <f>H17</f>
        <v>4517162</v>
      </c>
      <c r="I62" s="101"/>
      <c r="J62" s="82"/>
      <c r="K62" s="80"/>
    </row>
    <row r="63" spans="1:11" ht="43.5" thickBot="1">
      <c r="A63" s="66" t="s">
        <v>56</v>
      </c>
      <c r="B63" s="27"/>
      <c r="C63" s="54">
        <f>+(C59+C52+C44+C40+C32+C25)</f>
        <v>1312860</v>
      </c>
      <c r="D63" s="54">
        <f>+(D59+D52+D44+D40+D32+D25)</f>
        <v>1193923</v>
      </c>
      <c r="E63" s="38">
        <f t="shared" si="0"/>
        <v>0.9094061819234344</v>
      </c>
      <c r="F63" s="54"/>
      <c r="G63" s="102">
        <f>+(G59+G52+G44+G40+G32+G25)</f>
        <v>1035800</v>
      </c>
      <c r="H63" s="102">
        <f>+(H59+H52+H44+H40+H32+H25)</f>
        <v>1204760</v>
      </c>
      <c r="I63" s="102">
        <f>+(I59+I52+I44+I40+I32+I25)</f>
        <v>1373720</v>
      </c>
      <c r="J63" s="57"/>
      <c r="K63" s="28"/>
    </row>
    <row r="64" spans="2:11" ht="15" thickBot="1">
      <c r="B64" s="139" t="s">
        <v>76</v>
      </c>
      <c r="C64" s="140"/>
      <c r="D64" s="141"/>
      <c r="E64" s="55"/>
      <c r="F64" s="55"/>
      <c r="G64" s="55">
        <f>+(G63-G19)</f>
        <v>0</v>
      </c>
      <c r="H64" s="55">
        <f>+(H63-H19)</f>
        <v>0</v>
      </c>
      <c r="I64" s="55">
        <f>+(I63-I19)</f>
        <v>0</v>
      </c>
      <c r="J64" s="58" t="s">
        <v>70</v>
      </c>
      <c r="K64" s="30"/>
    </row>
    <row r="66" spans="2:11" ht="14.25">
      <c r="B66" s="29"/>
      <c r="C66" s="55"/>
      <c r="D66" s="55"/>
      <c r="E66" s="55"/>
      <c r="F66" s="55"/>
      <c r="G66" s="105">
        <f>+G58/G19</f>
        <v>0.07530411276308167</v>
      </c>
      <c r="H66" s="105">
        <f>+H58/H19</f>
        <v>0.0846309638434211</v>
      </c>
      <c r="I66" s="105">
        <f>+I58/I19</f>
        <v>0.0763765541740675</v>
      </c>
      <c r="J66" s="106" t="s">
        <v>71</v>
      </c>
      <c r="K66" s="107"/>
    </row>
    <row r="70" ht="15" thickBot="1"/>
    <row r="71" spans="5:9" ht="31.5">
      <c r="E71" s="132" t="s">
        <v>82</v>
      </c>
      <c r="G71" s="116" t="s">
        <v>60</v>
      </c>
      <c r="H71" s="14" t="s">
        <v>49</v>
      </c>
      <c r="I71" s="117" t="s">
        <v>59</v>
      </c>
    </row>
    <row r="72" spans="5:9" ht="1.5" customHeight="1">
      <c r="E72" s="133"/>
      <c r="G72" s="129"/>
      <c r="H72" s="130"/>
      <c r="I72" s="131"/>
    </row>
    <row r="73" spans="5:9" ht="15" customHeight="1" thickBot="1">
      <c r="E73" s="134"/>
      <c r="F73" s="114"/>
      <c r="G73" s="61">
        <v>250</v>
      </c>
      <c r="H73" s="36">
        <v>300</v>
      </c>
      <c r="I73" s="118">
        <v>350</v>
      </c>
    </row>
    <row r="74" spans="5:9" ht="2.25" customHeight="1">
      <c r="E74" s="113"/>
      <c r="F74" s="115"/>
      <c r="G74" s="119"/>
      <c r="H74" s="111"/>
      <c r="I74" s="120"/>
    </row>
    <row r="75" spans="5:9" ht="15">
      <c r="E75" s="124" t="s">
        <v>80</v>
      </c>
      <c r="F75" s="125"/>
      <c r="G75" s="126">
        <f>15000/280</f>
        <v>53.57142857142857</v>
      </c>
      <c r="H75" s="127">
        <f>15000/280</f>
        <v>53.57142857142857</v>
      </c>
      <c r="I75" s="128">
        <f>15000/280</f>
        <v>53.57142857142857</v>
      </c>
    </row>
    <row r="76" spans="5:9" ht="15.75" thickBot="1">
      <c r="E76" s="112" t="s">
        <v>81</v>
      </c>
      <c r="F76" s="115"/>
      <c r="G76" s="121">
        <f>+G73-G75</f>
        <v>196.42857142857144</v>
      </c>
      <c r="H76" s="122">
        <f>+H73-H75</f>
        <v>246.42857142857144</v>
      </c>
      <c r="I76" s="123">
        <f>+I73-I75</f>
        <v>296.42857142857144</v>
      </c>
    </row>
  </sheetData>
  <sheetProtection/>
  <mergeCells count="12">
    <mergeCell ref="A1:K1"/>
    <mergeCell ref="B64:D64"/>
    <mergeCell ref="A22:A24"/>
    <mergeCell ref="A6:A8"/>
    <mergeCell ref="A12:A13"/>
    <mergeCell ref="A34:A36"/>
    <mergeCell ref="E71:E73"/>
    <mergeCell ref="A37:A38"/>
    <mergeCell ref="A46:A48"/>
    <mergeCell ref="A49:A50"/>
    <mergeCell ref="A54:A56"/>
    <mergeCell ref="A27:A29"/>
  </mergeCells>
  <printOptions horizontalCentered="1" verticalCentered="1"/>
  <pageMargins left="0.1" right="0.1" top="0.1" bottom="0.1" header="0" footer="0.47244094488189"/>
  <pageSetup fitToHeight="1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Garber</dc:creator>
  <cp:keywords/>
  <dc:description/>
  <cp:lastModifiedBy>dalia</cp:lastModifiedBy>
  <cp:lastPrinted>2010-11-20T09:57:48Z</cp:lastPrinted>
  <dcterms:created xsi:type="dcterms:W3CDTF">2010-11-20T09:10:52Z</dcterms:created>
  <dcterms:modified xsi:type="dcterms:W3CDTF">2011-05-23T12:28:47Z</dcterms:modified>
  <cp:category/>
  <cp:version/>
  <cp:contentType/>
  <cp:contentStatus/>
</cp:coreProperties>
</file>